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11 08 3412 Ломоносовский МИР, Мегаполис, Октябрьский МИР вск 27\Внесение изменений\Лот 2 Октябрьский Партнер, Мир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</definedNames>
  <calcPr calcId="152511"/>
</workbook>
</file>

<file path=xl/calcChain.xml><?xml version="1.0" encoding="utf-8"?>
<calcChain xmlns="http://schemas.openxmlformats.org/spreadsheetml/2006/main">
  <c r="R37" i="3" l="1"/>
  <c r="Q38" i="3" l="1"/>
  <c r="Q37" i="3"/>
  <c r="P37" i="3"/>
  <c r="O38" i="3"/>
  <c r="O37" i="3"/>
  <c r="J35" i="3"/>
  <c r="I35" i="3"/>
  <c r="J21" i="3"/>
  <c r="J18" i="3"/>
  <c r="J17" i="3"/>
  <c r="J15" i="3"/>
  <c r="I18" i="3"/>
  <c r="I17" i="3"/>
  <c r="I15" i="3"/>
  <c r="I29" i="3"/>
  <c r="I25" i="3"/>
  <c r="I9" i="3"/>
  <c r="I14" i="3" l="1"/>
  <c r="M35" i="3" l="1"/>
  <c r="C35" i="3"/>
  <c r="N11" i="3"/>
  <c r="N10" i="3"/>
  <c r="E10" i="3"/>
  <c r="F10" i="3"/>
  <c r="J10" i="3"/>
  <c r="G10" i="3"/>
  <c r="H10" i="3"/>
  <c r="E11" i="3"/>
  <c r="F11" i="3"/>
  <c r="J11" i="3"/>
  <c r="G11" i="3"/>
  <c r="H11" i="3"/>
  <c r="D11" i="3"/>
  <c r="D10" i="3"/>
  <c r="M9" i="3" l="1"/>
  <c r="C9" i="3"/>
  <c r="H15" i="3" l="1"/>
  <c r="H16" i="3"/>
  <c r="H17" i="3"/>
  <c r="H18" i="3"/>
  <c r="H19" i="3"/>
  <c r="H20" i="3"/>
  <c r="H26" i="3"/>
  <c r="H27" i="3"/>
  <c r="H28" i="3"/>
  <c r="H30" i="3"/>
  <c r="H31" i="3"/>
  <c r="H32" i="3"/>
  <c r="H33" i="3"/>
  <c r="H34" i="3"/>
  <c r="H35" i="3"/>
  <c r="H36" i="3"/>
  <c r="H29" i="3" l="1"/>
  <c r="H14" i="3"/>
  <c r="H25" i="3"/>
  <c r="H9" i="3"/>
  <c r="H37" i="3" l="1"/>
  <c r="H39" i="3" s="1"/>
  <c r="D36" i="3" l="1"/>
  <c r="E36" i="3"/>
  <c r="F36" i="3"/>
  <c r="J36" i="3"/>
  <c r="G36" i="3"/>
  <c r="N15" i="3" l="1"/>
  <c r="N16" i="3"/>
  <c r="N17" i="3"/>
  <c r="N18" i="3"/>
  <c r="N19" i="3"/>
  <c r="N20" i="3"/>
  <c r="N26" i="3"/>
  <c r="N27" i="3"/>
  <c r="N28" i="3"/>
  <c r="N31" i="3"/>
  <c r="N32" i="3"/>
  <c r="N33" i="3"/>
  <c r="N34" i="3"/>
  <c r="N35" i="3"/>
  <c r="M30" i="3"/>
  <c r="M29" i="3" s="1"/>
  <c r="M25" i="3"/>
  <c r="M14" i="3"/>
  <c r="N25" i="3" l="1"/>
  <c r="N14" i="3"/>
  <c r="N30" i="3"/>
  <c r="N29" i="3" s="1"/>
  <c r="N9" i="3"/>
  <c r="N37" i="3" l="1"/>
  <c r="D35" i="3" l="1"/>
  <c r="F9" i="3" l="1"/>
  <c r="J9" i="3"/>
  <c r="G9" i="3"/>
  <c r="E15" i="3"/>
  <c r="F15" i="3"/>
  <c r="G15" i="3"/>
  <c r="E16" i="3"/>
  <c r="F16" i="3"/>
  <c r="J16" i="3"/>
  <c r="G16" i="3"/>
  <c r="E17" i="3"/>
  <c r="F17" i="3"/>
  <c r="G17" i="3"/>
  <c r="E18" i="3"/>
  <c r="F18" i="3"/>
  <c r="G18" i="3"/>
  <c r="E19" i="3"/>
  <c r="F19" i="3"/>
  <c r="J19" i="3"/>
  <c r="G19" i="3"/>
  <c r="E20" i="3"/>
  <c r="F20" i="3"/>
  <c r="J20" i="3"/>
  <c r="G20" i="3"/>
  <c r="E26" i="3"/>
  <c r="F26" i="3"/>
  <c r="J26" i="3"/>
  <c r="G26" i="3"/>
  <c r="E27" i="3"/>
  <c r="F27" i="3"/>
  <c r="J27" i="3"/>
  <c r="G27" i="3"/>
  <c r="E28" i="3"/>
  <c r="F28" i="3"/>
  <c r="J28" i="3"/>
  <c r="G28" i="3"/>
  <c r="E30" i="3"/>
  <c r="F30" i="3"/>
  <c r="J30" i="3"/>
  <c r="G30" i="3"/>
  <c r="E31" i="3"/>
  <c r="F31" i="3"/>
  <c r="J31" i="3"/>
  <c r="G31" i="3"/>
  <c r="E32" i="3"/>
  <c r="F32" i="3"/>
  <c r="J32" i="3"/>
  <c r="G32" i="3"/>
  <c r="E33" i="3"/>
  <c r="F33" i="3"/>
  <c r="J33" i="3"/>
  <c r="G33" i="3"/>
  <c r="E34" i="3"/>
  <c r="F34" i="3"/>
  <c r="J34" i="3"/>
  <c r="G34" i="3"/>
  <c r="E35" i="3"/>
  <c r="F35" i="3"/>
  <c r="G35" i="3"/>
  <c r="D34" i="3"/>
  <c r="D33" i="3"/>
  <c r="D32" i="3"/>
  <c r="D31" i="3"/>
  <c r="D30" i="3"/>
  <c r="D28" i="3"/>
  <c r="D27" i="3"/>
  <c r="D26" i="3"/>
  <c r="D20" i="3"/>
  <c r="D19" i="3"/>
  <c r="D18" i="3"/>
  <c r="D17" i="3"/>
  <c r="D16" i="3"/>
  <c r="D15" i="3"/>
  <c r="C29" i="3"/>
  <c r="C25" i="3"/>
  <c r="C14" i="3"/>
  <c r="D25" i="3" l="1"/>
  <c r="D29" i="3"/>
  <c r="G14" i="3"/>
  <c r="E14" i="3"/>
  <c r="G25" i="3"/>
  <c r="E25" i="3"/>
  <c r="E9" i="3"/>
  <c r="F29" i="3"/>
  <c r="J29" i="3"/>
  <c r="J14" i="3"/>
  <c r="F14" i="3"/>
  <c r="G29" i="3"/>
  <c r="E29" i="3"/>
  <c r="F25" i="3"/>
  <c r="J25" i="3"/>
  <c r="G37" i="3" l="1"/>
  <c r="J37" i="3"/>
  <c r="F37" i="3"/>
  <c r="E37" i="3"/>
  <c r="G39" i="3" l="1"/>
  <c r="F39" i="3"/>
  <c r="D14" i="3" l="1"/>
  <c r="N39" i="3" l="1"/>
  <c r="E39" i="3" l="1"/>
  <c r="J39" i="3"/>
  <c r="D9" i="3" l="1"/>
  <c r="D37" i="3" s="1"/>
  <c r="D39" i="3" l="1"/>
</calcChain>
</file>

<file path=xl/sharedStrings.xml><?xml version="1.0" encoding="utf-8"?>
<sst xmlns="http://schemas.openxmlformats.org/spreadsheetml/2006/main" count="121" uniqueCount="80">
  <si>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</si>
  <si>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</si>
  <si>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</si>
  <si>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</si>
  <si>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</si>
  <si>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</si>
  <si>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</si>
  <si>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</si>
  <si>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</si>
  <si>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</si>
  <si>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</si>
  <si>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</si>
  <si>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</si>
  <si>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</si>
  <si>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</si>
  <si>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</si>
  <si>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</si>
  <si>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</si>
  <si>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</si>
  <si>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</si>
  <si>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</si>
  <si>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</si>
  <si>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</si>
  <si>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</si>
  <si>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</si>
  <si>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12</t>
  </si>
  <si>
    <t>6</t>
  </si>
  <si>
    <t>8</t>
  </si>
  <si>
    <t>54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</si>
  <si>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</si>
  <si>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</si>
  <si>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</si>
  <si>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</si>
  <si>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</si>
  <si>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</si>
  <si>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</si>
  <si>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</si>
  <si>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</si>
  <si>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</si>
  <si>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</si>
  <si>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</si>
  <si>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постоянно</t>
  </si>
  <si>
    <t xml:space="preserve">Стоимость на 1 кв. м. общей площади (руб./мес.)                               (размер платы в месяц на 1 кв. м.)  </t>
  </si>
  <si>
    <t xml:space="preserve"> деревянный благоустроенный дом с ХВС, ГВС, канализацией, центральным отоплением</t>
  </si>
  <si>
    <t xml:space="preserve">Перечень обязательных работ, услуг </t>
  </si>
  <si>
    <t xml:space="preserve"> раз(а) в неделю</t>
  </si>
  <si>
    <t>раз(а) в неделю</t>
  </si>
  <si>
    <t xml:space="preserve">3. Уборка мусора с придомовой территории </t>
  </si>
  <si>
    <t>4. Уборка мусора на контейнерных площадках (помойных ямах)</t>
  </si>
  <si>
    <t>2 раз(а) в год</t>
  </si>
  <si>
    <t>4 раз(а) в неделю контейнера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</si>
  <si>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</si>
  <si>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</si>
  <si>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</si>
  <si>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 xml:space="preserve">Стоимость на 1 кв. м. общей площади (руб./мес.)         (размер платы в месяц на 1 кв. м.)  </t>
  </si>
  <si>
    <t xml:space="preserve"> деревянный благоустроенный с ХВС, ГВС, канализация, печное отопление (без центр отопления)</t>
  </si>
  <si>
    <t>Приложение № 2</t>
  </si>
  <si>
    <t xml:space="preserve"> извещению и документации </t>
  </si>
  <si>
    <t>о проведении открытого конкурса</t>
  </si>
  <si>
    <t>9. Покос травы</t>
  </si>
  <si>
    <t>2 раза в год</t>
  </si>
  <si>
    <t xml:space="preserve">10. Сезонный осмотр конструкций здания( фасадов, стен, фундаментов, кровли, преркрытий)
</t>
  </si>
  <si>
    <t xml:space="preserve">11.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</si>
  <si>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12.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</si>
  <si>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13.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</si>
  <si>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14. Аварийное обслуживание</t>
  </si>
  <si>
    <t>15. Ремонт кровли, крылец, козырьков, деревянных тротуаров</t>
  </si>
  <si>
    <t>16. Дератизация</t>
  </si>
  <si>
    <t>17. Дезинсекция</t>
  </si>
  <si>
    <t>12. Проверка исправности, работоспособности, регулировка и техническое обслуживание, запорной арматуры,  промывка систем водоснабжения для удаления накипно-коррозионных отложений,  обслуживание и ремонт бойлерных, смена отдельных участков трубопроводов по необходимости.
Заделка щелей в печах, оштукатуривание, прочистка дымохода.</t>
  </si>
  <si>
    <t>13.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</t>
  </si>
  <si>
    <t>Лот № 2 Октябрьский территориальный округ</t>
  </si>
  <si>
    <t>ул. Наб. Северной двины</t>
  </si>
  <si>
    <t>118, корп.2</t>
  </si>
  <si>
    <t>ул. Теснанова</t>
  </si>
  <si>
    <t>прз. К.С. Бадигина</t>
  </si>
  <si>
    <t>пр. Ломоносова</t>
  </si>
  <si>
    <t>183, к.2</t>
  </si>
  <si>
    <t>183, к.3</t>
  </si>
  <si>
    <t>ул. Попова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</si>
</sst>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1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5" fillId="2" borderId="0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164" fontId="13" fillId="2" borderId="9" xfId="2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7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vertical="center" wrapText="1"/>
    </xf>
    <xf numFmtId="4" fontId="15" fillId="3" borderId="19" xfId="0" applyNumberFormat="1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2" fontId="3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49" fontId="13" fillId="2" borderId="13" xfId="2" applyNumberFormat="1" applyFont="1" applyFill="1" applyBorder="1" applyAlignment="1">
      <alignment horizontal="left" vertical="center" wrapText="1"/>
    </xf>
    <xf numFmtId="49" fontId="13" fillId="2" borderId="9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49" fontId="13" fillId="2" borderId="14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49" fontId="13" fillId="2" borderId="12" xfId="2" applyNumberFormat="1" applyFont="1" applyFill="1" applyBorder="1" applyAlignment="1">
      <alignment horizontal="left" vertical="center" wrapText="1"/>
    </xf>
    <xf numFmtId="4" fontId="18" fillId="2" borderId="3" xfId="0" applyNumberFormat="1" applyFont="1" applyFill="1" applyBorder="1" applyAlignment="1">
      <alignment horizontal="center"/>
    </xf>
    <xf numFmtId="4" fontId="17" fillId="0" borderId="0" xfId="0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left" vertical="center"/>
    </xf>
    <xf numFmtId="4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4" fontId="17" fillId="2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4" fontId="10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6" fillId="2" borderId="0" xfId="0" applyFont="1" applyFill="1" applyAlignment="1">
      <alignment horizontal="right"/>
    </xf>
    <xf numFmtId="4" fontId="11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4" fontId="8" fillId="3" borderId="10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  <xf numFmtId="4" fontId="15" fillId="3" borderId="18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4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23" fillId="2" borderId="0" xfId="0" applyNumberFormat="1" applyFont="1" applyFill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view="pageBreakPreview" topLeftCell="C34" zoomScale="86" zoomScaleNormal="100" zoomScaleSheetLayoutView="86" workbookViewId="0">
      <selection activeCell="R38" sqref="R38"/>
    </sheetView>
  </sheetViews>
  <sheetFormatPr defaultRowHeight="12.75" x14ac:dyDescent="0.2"/>
  <cols>
    <col min="1" max="1" width="55.5703125" style="6" customWidth="1"/>
    <col min="2" max="2" width="34.7109375" style="16" customWidth="1"/>
    <col min="3" max="3" width="27.140625" style="16" customWidth="1"/>
    <col min="4" max="4" width="9.28515625" style="7" customWidth="1"/>
    <col min="5" max="5" width="11.42578125" style="7" customWidth="1"/>
    <col min="6" max="8" width="9.28515625" style="7" customWidth="1"/>
    <col min="9" max="9" width="27.140625" style="16" customWidth="1"/>
    <col min="10" max="10" width="11.140625" style="7" customWidth="1"/>
    <col min="11" max="11" width="60.7109375" style="25" customWidth="1"/>
    <col min="12" max="12" width="33.85546875" style="16" customWidth="1"/>
    <col min="13" max="13" width="23.5703125" style="16" customWidth="1"/>
    <col min="14" max="14" width="9.28515625" style="7" customWidth="1"/>
    <col min="15" max="16" width="13.5703125" customWidth="1"/>
    <col min="17" max="17" width="13.140625" style="53" customWidth="1"/>
    <col min="18" max="18" width="11.5703125" bestFit="1" customWidth="1"/>
  </cols>
  <sheetData>
    <row r="1" spans="1:22" s="1" customFormat="1" ht="16.5" customHeight="1" x14ac:dyDescent="0.25">
      <c r="A1" s="20" t="s">
        <v>19</v>
      </c>
      <c r="B1" s="20"/>
      <c r="C1" s="20"/>
      <c r="D1" s="90"/>
      <c r="E1" s="3" t="s">
        <v>56</v>
      </c>
      <c r="F1" s="3"/>
      <c r="G1" s="3"/>
      <c r="H1" s="3"/>
      <c r="I1" s="20"/>
      <c r="J1" s="3"/>
      <c r="K1" s="24"/>
      <c r="L1" s="20"/>
      <c r="M1" s="20"/>
      <c r="N1" s="3"/>
      <c r="Q1" s="52"/>
    </row>
    <row r="2" spans="1:22" s="1" customFormat="1" ht="16.5" customHeight="1" x14ac:dyDescent="0.25">
      <c r="A2" s="20" t="s">
        <v>18</v>
      </c>
      <c r="B2" s="20"/>
      <c r="C2" s="20"/>
      <c r="D2" s="4"/>
      <c r="E2" s="4" t="s">
        <v>57</v>
      </c>
      <c r="F2" s="4"/>
      <c r="G2" s="4"/>
      <c r="H2" s="4"/>
      <c r="I2" s="20"/>
      <c r="J2" s="4"/>
      <c r="K2" s="24"/>
      <c r="L2" s="20"/>
      <c r="M2" s="20"/>
      <c r="N2" s="4"/>
      <c r="Q2" s="52"/>
    </row>
    <row r="3" spans="1:22" s="1" customFormat="1" ht="16.5" customHeight="1" x14ac:dyDescent="0.25">
      <c r="A3" s="20" t="s">
        <v>17</v>
      </c>
      <c r="B3" s="20"/>
      <c r="C3" s="20"/>
      <c r="D3" s="4"/>
      <c r="E3" s="4" t="s">
        <v>58</v>
      </c>
      <c r="F3" s="4"/>
      <c r="G3" s="4"/>
      <c r="H3" s="4"/>
      <c r="I3" s="20"/>
      <c r="J3" s="4"/>
      <c r="K3" s="24"/>
      <c r="L3" s="20"/>
      <c r="M3" s="20"/>
      <c r="N3" s="4"/>
      <c r="Q3" s="52"/>
    </row>
    <row r="4" spans="1:22" s="1" customFormat="1" ht="16.5" customHeight="1" x14ac:dyDescent="0.2">
      <c r="A4" s="20" t="s">
        <v>16</v>
      </c>
      <c r="B4" s="20"/>
      <c r="C4" s="20"/>
      <c r="D4" s="7"/>
      <c r="E4" s="7"/>
      <c r="F4" s="7"/>
      <c r="G4" s="7"/>
      <c r="H4" s="7"/>
      <c r="I4" s="20"/>
      <c r="J4" s="7"/>
      <c r="K4" s="24"/>
      <c r="L4" s="20"/>
      <c r="M4" s="20"/>
      <c r="N4" s="7"/>
      <c r="Q4" s="52"/>
    </row>
    <row r="5" spans="1:22" s="1" customFormat="1" x14ac:dyDescent="0.2">
      <c r="A5" s="5" t="s">
        <v>71</v>
      </c>
      <c r="B5" s="16"/>
      <c r="C5" s="16"/>
      <c r="D5" s="7"/>
      <c r="E5" s="7"/>
      <c r="F5" s="7"/>
      <c r="G5" s="7"/>
      <c r="H5" s="7"/>
      <c r="I5" s="16"/>
      <c r="J5" s="7"/>
      <c r="K5" s="25"/>
      <c r="L5" s="16"/>
      <c r="M5" s="16"/>
      <c r="N5" s="7"/>
      <c r="Q5" s="52"/>
    </row>
    <row r="6" spans="1:22" s="1" customFormat="1" ht="15.75" customHeight="1" x14ac:dyDescent="0.2">
      <c r="A6" s="93" t="s">
        <v>15</v>
      </c>
      <c r="B6" s="33" t="s">
        <v>14</v>
      </c>
      <c r="C6" s="34"/>
      <c r="D6" s="18"/>
      <c r="E6" s="19"/>
      <c r="F6" s="19"/>
      <c r="G6" s="19"/>
      <c r="H6" s="19"/>
      <c r="I6" s="34"/>
      <c r="J6" s="19"/>
      <c r="K6" s="18"/>
      <c r="L6" s="18"/>
      <c r="M6" s="18"/>
      <c r="N6" s="19"/>
      <c r="O6" s="19"/>
      <c r="P6" s="19"/>
      <c r="Q6" s="19"/>
      <c r="R6" s="13"/>
      <c r="S6" s="13"/>
      <c r="T6" s="13"/>
      <c r="U6" s="13"/>
      <c r="V6" s="13"/>
    </row>
    <row r="7" spans="1:22" s="8" customFormat="1" ht="71.25" customHeight="1" x14ac:dyDescent="0.2">
      <c r="A7" s="94"/>
      <c r="B7" s="95" t="s">
        <v>13</v>
      </c>
      <c r="C7" s="96" t="s">
        <v>43</v>
      </c>
      <c r="D7" s="55" t="s">
        <v>72</v>
      </c>
      <c r="E7" s="55" t="s">
        <v>74</v>
      </c>
      <c r="F7" s="56" t="s">
        <v>75</v>
      </c>
      <c r="G7" s="56" t="s">
        <v>76</v>
      </c>
      <c r="H7" s="56" t="s">
        <v>79</v>
      </c>
      <c r="I7" s="96" t="s">
        <v>43</v>
      </c>
      <c r="J7" s="56" t="s">
        <v>76</v>
      </c>
      <c r="K7" s="40" t="s">
        <v>44</v>
      </c>
      <c r="L7" s="41" t="s">
        <v>13</v>
      </c>
      <c r="M7" s="98" t="s">
        <v>55</v>
      </c>
      <c r="N7" s="56" t="s">
        <v>75</v>
      </c>
      <c r="O7" s="48"/>
      <c r="P7" s="48"/>
      <c r="Q7" s="47"/>
      <c r="R7" s="47"/>
      <c r="S7" s="47"/>
    </row>
    <row r="8" spans="1:22" s="8" customFormat="1" ht="22.5" customHeight="1" x14ac:dyDescent="0.2">
      <c r="A8" s="94"/>
      <c r="B8" s="95"/>
      <c r="C8" s="97"/>
      <c r="D8" s="57" t="s">
        <v>73</v>
      </c>
      <c r="E8" s="57" t="s">
        <v>26</v>
      </c>
      <c r="F8" s="58" t="s">
        <v>25</v>
      </c>
      <c r="G8" s="58" t="s">
        <v>78</v>
      </c>
      <c r="H8" s="58" t="s">
        <v>28</v>
      </c>
      <c r="I8" s="97"/>
      <c r="J8" s="58" t="s">
        <v>77</v>
      </c>
      <c r="K8" s="59"/>
      <c r="L8" s="59"/>
      <c r="M8" s="99"/>
      <c r="N8" s="60" t="s">
        <v>27</v>
      </c>
      <c r="O8" s="49"/>
      <c r="P8" s="49"/>
    </row>
    <row r="9" spans="1:22" s="1" customFormat="1" ht="12.75" customHeight="1" x14ac:dyDescent="0.2">
      <c r="A9" s="28" t="s">
        <v>12</v>
      </c>
      <c r="B9" s="35"/>
      <c r="C9" s="29">
        <f>SUM(C10:C13)</f>
        <v>1.1700000000000002</v>
      </c>
      <c r="D9" s="10">
        <f t="shared" ref="D9" si="0">SUM(D10:D13)</f>
        <v>6145.308</v>
      </c>
      <c r="E9" s="10">
        <f t="shared" ref="E9:G9" si="1">SUM(E10:E13)</f>
        <v>6834.6720000000005</v>
      </c>
      <c r="F9" s="10">
        <f t="shared" si="1"/>
        <v>8256.9240000000027</v>
      </c>
      <c r="G9" s="10">
        <f t="shared" si="1"/>
        <v>7706.5560000000005</v>
      </c>
      <c r="H9" s="10">
        <f t="shared" ref="H9" si="2">SUM(H10:H13)</f>
        <v>8273.771999999999</v>
      </c>
      <c r="I9" s="29">
        <f>SUM(I10:I13)</f>
        <v>1.1700000000000002</v>
      </c>
      <c r="J9" s="10">
        <f>SUM(J10:J13)</f>
        <v>4981.3920000000007</v>
      </c>
      <c r="K9" s="42" t="s">
        <v>12</v>
      </c>
      <c r="L9" s="43"/>
      <c r="M9" s="29">
        <f>SUM(M10:M13)</f>
        <v>1.1700000000000002</v>
      </c>
      <c r="N9" s="10">
        <f t="shared" ref="N9" si="3">SUM(N10:N12)</f>
        <v>7251.66</v>
      </c>
      <c r="O9" s="46"/>
      <c r="P9" s="46"/>
      <c r="Q9" s="52"/>
    </row>
    <row r="10" spans="1:22" s="1" customFormat="1" ht="12.75" customHeight="1" x14ac:dyDescent="0.2">
      <c r="A10" s="27" t="s">
        <v>20</v>
      </c>
      <c r="B10" s="35" t="s">
        <v>38</v>
      </c>
      <c r="C10" s="26">
        <v>1.1200000000000001</v>
      </c>
      <c r="D10" s="9">
        <f>$C$10*D38*12</f>
        <v>5882.6880000000001</v>
      </c>
      <c r="E10" s="9">
        <f t="shared" ref="E10:H10" si="4">$C$10*E38*12</f>
        <v>6542.5920000000006</v>
      </c>
      <c r="F10" s="9">
        <f t="shared" si="4"/>
        <v>7904.0640000000021</v>
      </c>
      <c r="G10" s="9">
        <f t="shared" si="4"/>
        <v>7377.2160000000003</v>
      </c>
      <c r="H10" s="9">
        <f t="shared" si="4"/>
        <v>7920.1919999999991</v>
      </c>
      <c r="I10" s="26">
        <v>1.1200000000000001</v>
      </c>
      <c r="J10" s="9">
        <f>$C$10*J38*12</f>
        <v>4768.5120000000006</v>
      </c>
      <c r="K10" s="44" t="s">
        <v>20</v>
      </c>
      <c r="L10" s="26" t="s">
        <v>45</v>
      </c>
      <c r="M10" s="26">
        <v>1.1200000000000001</v>
      </c>
      <c r="N10" s="61">
        <f>$M$10*N38*12</f>
        <v>6941.76</v>
      </c>
      <c r="O10" s="50"/>
      <c r="P10" s="50"/>
      <c r="Q10" s="52"/>
    </row>
    <row r="11" spans="1:22" s="1" customFormat="1" ht="27.75" customHeight="1" x14ac:dyDescent="0.2">
      <c r="A11" s="27" t="s">
        <v>29</v>
      </c>
      <c r="B11" s="35" t="s">
        <v>39</v>
      </c>
      <c r="C11" s="26">
        <v>0.05</v>
      </c>
      <c r="D11" s="9">
        <f>$C$11*D38*12</f>
        <v>262.62</v>
      </c>
      <c r="E11" s="9">
        <f t="shared" ref="E11:H11" si="5">$C$11*E38*12</f>
        <v>292.08000000000004</v>
      </c>
      <c r="F11" s="9">
        <f t="shared" si="5"/>
        <v>352.86</v>
      </c>
      <c r="G11" s="9">
        <f t="shared" si="5"/>
        <v>329.34000000000003</v>
      </c>
      <c r="H11" s="9">
        <f t="shared" si="5"/>
        <v>353.58</v>
      </c>
      <c r="I11" s="26">
        <v>0.05</v>
      </c>
      <c r="J11" s="9">
        <f>$C$11*J38*12</f>
        <v>212.88000000000002</v>
      </c>
      <c r="K11" s="45" t="s">
        <v>29</v>
      </c>
      <c r="L11" s="26" t="s">
        <v>46</v>
      </c>
      <c r="M11" s="26">
        <v>0.05</v>
      </c>
      <c r="N11" s="9">
        <f>$M$11*N38*12</f>
        <v>309.90000000000003</v>
      </c>
      <c r="O11" s="50"/>
      <c r="P11" s="50"/>
      <c r="Q11" s="52"/>
    </row>
    <row r="12" spans="1:22" s="23" customFormat="1" x14ac:dyDescent="0.2">
      <c r="A12" s="27"/>
      <c r="B12" s="35"/>
      <c r="C12" s="36"/>
      <c r="D12" s="22"/>
      <c r="E12" s="22"/>
      <c r="F12" s="22"/>
      <c r="G12" s="22"/>
      <c r="H12" s="22"/>
      <c r="I12" s="36"/>
      <c r="J12" s="22"/>
      <c r="K12" s="66"/>
      <c r="L12" s="36"/>
      <c r="M12" s="36"/>
      <c r="N12" s="22"/>
      <c r="O12" s="67"/>
      <c r="P12" s="67"/>
      <c r="Q12" s="2"/>
    </row>
    <row r="13" spans="1:22" s="23" customFormat="1" x14ac:dyDescent="0.2">
      <c r="A13" s="27"/>
      <c r="B13" s="35"/>
      <c r="C13" s="36"/>
      <c r="D13" s="22"/>
      <c r="E13" s="22"/>
      <c r="F13" s="22"/>
      <c r="G13" s="22"/>
      <c r="H13" s="22"/>
      <c r="I13" s="36"/>
      <c r="J13" s="22"/>
      <c r="K13" s="68"/>
      <c r="L13" s="68"/>
      <c r="M13" s="68"/>
      <c r="N13" s="22"/>
      <c r="O13" s="67"/>
      <c r="P13" s="67"/>
      <c r="Q13" s="2"/>
    </row>
    <row r="14" spans="1:22" s="23" customFormat="1" ht="37.5" customHeight="1" x14ac:dyDescent="0.2">
      <c r="A14" s="28" t="s">
        <v>11</v>
      </c>
      <c r="B14" s="35"/>
      <c r="C14" s="31">
        <f>SUM(C15:C21)</f>
        <v>4.4300000000000006</v>
      </c>
      <c r="D14" s="69">
        <f>SUM(D15:D21)</f>
        <v>23268.131999999998</v>
      </c>
      <c r="E14" s="69">
        <f t="shared" ref="E14:G14" si="6">SUM(E15:E21)</f>
        <v>25878.288</v>
      </c>
      <c r="F14" s="69">
        <f t="shared" si="6"/>
        <v>31263.396000000004</v>
      </c>
      <c r="G14" s="69">
        <f t="shared" si="6"/>
        <v>29179.524000000001</v>
      </c>
      <c r="H14" s="69">
        <f t="shared" ref="H14" si="7">SUM(H15:H21)</f>
        <v>31327.187999999998</v>
      </c>
      <c r="I14" s="31">
        <f>SUM(I15:I21)</f>
        <v>9.110000000000003</v>
      </c>
      <c r="J14" s="69">
        <f>SUM(J15:J21)</f>
        <v>38786.735999999997</v>
      </c>
      <c r="K14" s="28" t="s">
        <v>11</v>
      </c>
      <c r="L14" s="36"/>
      <c r="M14" s="31">
        <f>SUM(M15:M21)</f>
        <v>4.58</v>
      </c>
      <c r="N14" s="69">
        <f t="shared" ref="N14" si="8">SUM(N15:N21)</f>
        <v>28386.84</v>
      </c>
      <c r="O14" s="70"/>
      <c r="P14" s="70"/>
      <c r="Q14" s="2"/>
    </row>
    <row r="15" spans="1:22" s="23" customFormat="1" x14ac:dyDescent="0.2">
      <c r="A15" s="27" t="s">
        <v>30</v>
      </c>
      <c r="B15" s="35" t="s">
        <v>21</v>
      </c>
      <c r="C15" s="36">
        <v>0.41</v>
      </c>
      <c r="D15" s="22">
        <f t="shared" ref="D15:H15" si="9">$C$15*12*D38</f>
        <v>2153.4839999999999</v>
      </c>
      <c r="E15" s="22">
        <f t="shared" si="9"/>
        <v>2395.056</v>
      </c>
      <c r="F15" s="22">
        <f t="shared" si="9"/>
        <v>2893.4520000000002</v>
      </c>
      <c r="G15" s="22">
        <f t="shared" si="9"/>
        <v>2700.5879999999997</v>
      </c>
      <c r="H15" s="22">
        <f t="shared" si="9"/>
        <v>2899.3559999999998</v>
      </c>
      <c r="I15" s="36">
        <f>0.41+1.67</f>
        <v>2.08</v>
      </c>
      <c r="J15" s="22">
        <f>I15*12*J38</f>
        <v>8855.8080000000009</v>
      </c>
      <c r="K15" s="66" t="s">
        <v>47</v>
      </c>
      <c r="L15" s="36" t="s">
        <v>21</v>
      </c>
      <c r="M15" s="36">
        <v>0.49</v>
      </c>
      <c r="N15" s="22">
        <f>$M$15*12*N38</f>
        <v>3037.02</v>
      </c>
      <c r="O15" s="71"/>
      <c r="P15" s="71"/>
      <c r="Q15" s="2"/>
    </row>
    <row r="16" spans="1:22" s="23" customFormat="1" x14ac:dyDescent="0.2">
      <c r="A16" s="27" t="s">
        <v>31</v>
      </c>
      <c r="B16" s="35" t="s">
        <v>10</v>
      </c>
      <c r="C16" s="36">
        <v>0.49</v>
      </c>
      <c r="D16" s="22">
        <f t="shared" ref="D16:H16" si="10">$C$16*12*D38</f>
        <v>2573.6759999999999</v>
      </c>
      <c r="E16" s="22">
        <f t="shared" si="10"/>
        <v>2862.384</v>
      </c>
      <c r="F16" s="22">
        <f t="shared" si="10"/>
        <v>3458.0280000000002</v>
      </c>
      <c r="G16" s="22">
        <f t="shared" si="10"/>
        <v>3227.5319999999997</v>
      </c>
      <c r="H16" s="22">
        <f t="shared" si="10"/>
        <v>3465.0839999999998</v>
      </c>
      <c r="I16" s="36">
        <v>0.49</v>
      </c>
      <c r="J16" s="22">
        <f>$C$16*12*J38</f>
        <v>2086.2240000000002</v>
      </c>
      <c r="K16" s="66" t="s">
        <v>48</v>
      </c>
      <c r="L16" s="36" t="s">
        <v>10</v>
      </c>
      <c r="M16" s="36">
        <v>0.51</v>
      </c>
      <c r="N16" s="22">
        <f>$M$16*12*N38</f>
        <v>3160.98</v>
      </c>
      <c r="O16" s="67"/>
      <c r="P16" s="67"/>
      <c r="Q16" s="2"/>
    </row>
    <row r="17" spans="1:19" s="23" customFormat="1" x14ac:dyDescent="0.2">
      <c r="A17" s="27" t="s">
        <v>32</v>
      </c>
      <c r="B17" s="35" t="s">
        <v>22</v>
      </c>
      <c r="C17" s="36">
        <v>0.37</v>
      </c>
      <c r="D17" s="22">
        <f t="shared" ref="D17:H17" si="11">$C$17*12*D38</f>
        <v>1943.3879999999997</v>
      </c>
      <c r="E17" s="22">
        <f t="shared" si="11"/>
        <v>2161.3919999999998</v>
      </c>
      <c r="F17" s="22">
        <f t="shared" si="11"/>
        <v>2611.1639999999998</v>
      </c>
      <c r="G17" s="22">
        <f t="shared" si="11"/>
        <v>2437.1159999999995</v>
      </c>
      <c r="H17" s="22">
        <f t="shared" si="11"/>
        <v>2616.4919999999993</v>
      </c>
      <c r="I17" s="36">
        <f>0.37+1.35</f>
        <v>1.7200000000000002</v>
      </c>
      <c r="J17" s="22">
        <f>I17*12*J38</f>
        <v>7323.0720000000001</v>
      </c>
      <c r="K17" s="66" t="s">
        <v>32</v>
      </c>
      <c r="L17" s="36" t="s">
        <v>22</v>
      </c>
      <c r="M17" s="36">
        <v>0.39</v>
      </c>
      <c r="N17" s="22">
        <f>$M$17*12*N38</f>
        <v>2417.2199999999998</v>
      </c>
      <c r="O17" s="71"/>
      <c r="P17" s="71"/>
      <c r="Q17" s="2"/>
    </row>
    <row r="18" spans="1:19" s="23" customFormat="1" ht="57.75" customHeight="1" x14ac:dyDescent="0.2">
      <c r="A18" s="30" t="s">
        <v>33</v>
      </c>
      <c r="B18" s="35" t="s">
        <v>9</v>
      </c>
      <c r="C18" s="36">
        <v>0.6</v>
      </c>
      <c r="D18" s="22">
        <f t="shared" ref="D18:H18" si="12">$C$18*12*D38</f>
        <v>3151.4399999999996</v>
      </c>
      <c r="E18" s="22">
        <f t="shared" si="12"/>
        <v>3504.9599999999996</v>
      </c>
      <c r="F18" s="22">
        <f t="shared" si="12"/>
        <v>4234.32</v>
      </c>
      <c r="G18" s="22">
        <f t="shared" si="12"/>
        <v>3952.0799999999995</v>
      </c>
      <c r="H18" s="22">
        <f t="shared" si="12"/>
        <v>4242.9599999999991</v>
      </c>
      <c r="I18" s="36">
        <f>0.6+1.12</f>
        <v>1.7200000000000002</v>
      </c>
      <c r="J18" s="22">
        <f>I18*12*J38</f>
        <v>7323.0720000000001</v>
      </c>
      <c r="K18" s="30" t="s">
        <v>33</v>
      </c>
      <c r="L18" s="35" t="s">
        <v>9</v>
      </c>
      <c r="M18" s="36">
        <v>0.62</v>
      </c>
      <c r="N18" s="22">
        <f>$M$18*12*N38</f>
        <v>3842.7599999999998</v>
      </c>
      <c r="O18" s="71"/>
      <c r="P18" s="71"/>
      <c r="Q18" s="2"/>
    </row>
    <row r="19" spans="1:19" s="23" customFormat="1" ht="38.25" customHeight="1" x14ac:dyDescent="0.2">
      <c r="A19" s="27" t="s">
        <v>34</v>
      </c>
      <c r="B19" s="35" t="s">
        <v>39</v>
      </c>
      <c r="C19" s="36">
        <v>7.0000000000000007E-2</v>
      </c>
      <c r="D19" s="22">
        <f t="shared" ref="D19:H19" si="13">$C$19*12*D38</f>
        <v>367.66800000000001</v>
      </c>
      <c r="E19" s="22">
        <f t="shared" si="13"/>
        <v>408.91200000000003</v>
      </c>
      <c r="F19" s="22">
        <f t="shared" si="13"/>
        <v>494.00400000000008</v>
      </c>
      <c r="G19" s="22">
        <f t="shared" si="13"/>
        <v>461.07600000000002</v>
      </c>
      <c r="H19" s="22">
        <f t="shared" si="13"/>
        <v>495.012</v>
      </c>
      <c r="I19" s="36">
        <v>7.0000000000000007E-2</v>
      </c>
      <c r="J19" s="22">
        <f>$C$19*12*J38</f>
        <v>298.03200000000004</v>
      </c>
      <c r="K19" s="27" t="s">
        <v>34</v>
      </c>
      <c r="L19" s="36" t="s">
        <v>49</v>
      </c>
      <c r="M19" s="36">
        <v>0.08</v>
      </c>
      <c r="N19" s="22">
        <f>$M$19*12*N38</f>
        <v>495.84</v>
      </c>
      <c r="O19" s="71"/>
      <c r="P19" s="71"/>
      <c r="Q19" s="2"/>
    </row>
    <row r="20" spans="1:19" s="23" customFormat="1" x14ac:dyDescent="0.2">
      <c r="A20" s="27" t="s">
        <v>35</v>
      </c>
      <c r="B20" s="35" t="s">
        <v>40</v>
      </c>
      <c r="C20" s="36">
        <v>2.4900000000000002</v>
      </c>
      <c r="D20" s="22">
        <f t="shared" ref="D20:H20" si="14">$C$20*12*D38</f>
        <v>13078.476000000001</v>
      </c>
      <c r="E20" s="22">
        <f t="shared" si="14"/>
        <v>14545.584000000001</v>
      </c>
      <c r="F20" s="22">
        <f t="shared" si="14"/>
        <v>17572.428000000004</v>
      </c>
      <c r="G20" s="22">
        <f t="shared" si="14"/>
        <v>16401.132000000001</v>
      </c>
      <c r="H20" s="22">
        <f t="shared" si="14"/>
        <v>17608.284</v>
      </c>
      <c r="I20" s="36">
        <v>2.4900000000000002</v>
      </c>
      <c r="J20" s="22">
        <f>$C$20*12*J38</f>
        <v>10601.424000000001</v>
      </c>
      <c r="K20" s="66" t="s">
        <v>35</v>
      </c>
      <c r="L20" s="35" t="s">
        <v>50</v>
      </c>
      <c r="M20" s="36">
        <v>2.4900000000000002</v>
      </c>
      <c r="N20" s="22">
        <f>$M$20*12*N38</f>
        <v>15433.02</v>
      </c>
      <c r="O20" s="71"/>
      <c r="P20" s="71"/>
      <c r="Q20" s="2"/>
    </row>
    <row r="21" spans="1:19" s="23" customFormat="1" ht="27.75" customHeight="1" x14ac:dyDescent="0.2">
      <c r="A21" s="27" t="s">
        <v>59</v>
      </c>
      <c r="B21" s="35" t="s">
        <v>60</v>
      </c>
      <c r="C21" s="36"/>
      <c r="D21" s="22"/>
      <c r="E21" s="22"/>
      <c r="F21" s="22"/>
      <c r="G21" s="22"/>
      <c r="H21" s="22"/>
      <c r="I21" s="36">
        <v>0.54</v>
      </c>
      <c r="J21" s="22">
        <f>I21*12*J38</f>
        <v>2299.1040000000003</v>
      </c>
      <c r="K21" s="27" t="s">
        <v>59</v>
      </c>
      <c r="L21" s="35" t="s">
        <v>60</v>
      </c>
      <c r="M21" s="36"/>
      <c r="N21" s="22"/>
      <c r="O21" s="71"/>
      <c r="P21" s="71"/>
      <c r="Q21" s="2"/>
    </row>
    <row r="22" spans="1:19" s="23" customFormat="1" ht="12.75" customHeight="1" x14ac:dyDescent="0.2">
      <c r="A22" s="30"/>
      <c r="B22" s="35"/>
      <c r="C22" s="36"/>
      <c r="D22" s="22"/>
      <c r="E22" s="22"/>
      <c r="F22" s="22"/>
      <c r="G22" s="22"/>
      <c r="H22" s="22"/>
      <c r="I22" s="36"/>
      <c r="J22" s="22"/>
      <c r="K22" s="72"/>
      <c r="L22" s="36"/>
      <c r="M22" s="36"/>
      <c r="N22" s="22"/>
      <c r="O22" s="71"/>
      <c r="P22" s="71"/>
      <c r="Q22" s="2"/>
    </row>
    <row r="23" spans="1:19" s="23" customFormat="1" ht="12.75" customHeight="1" x14ac:dyDescent="0.2">
      <c r="A23" s="30"/>
      <c r="B23" s="35"/>
      <c r="C23" s="36"/>
      <c r="D23" s="22"/>
      <c r="E23" s="22"/>
      <c r="F23" s="22"/>
      <c r="G23" s="22"/>
      <c r="H23" s="22"/>
      <c r="I23" s="36"/>
      <c r="J23" s="22"/>
      <c r="K23" s="72"/>
      <c r="L23" s="36"/>
      <c r="M23" s="36"/>
      <c r="N23" s="22"/>
      <c r="O23" s="71"/>
      <c r="P23" s="71"/>
      <c r="Q23" s="2"/>
    </row>
    <row r="24" spans="1:19" s="23" customFormat="1" ht="12.75" customHeight="1" x14ac:dyDescent="0.2">
      <c r="A24" s="30"/>
      <c r="B24" s="35"/>
      <c r="C24" s="36"/>
      <c r="D24" s="22"/>
      <c r="E24" s="22"/>
      <c r="F24" s="22"/>
      <c r="G24" s="22"/>
      <c r="H24" s="22"/>
      <c r="I24" s="36"/>
      <c r="J24" s="22"/>
      <c r="K24" s="72"/>
      <c r="L24" s="36"/>
      <c r="M24" s="36"/>
      <c r="N24" s="22"/>
      <c r="O24" s="70"/>
      <c r="P24" s="70"/>
      <c r="Q24" s="2"/>
    </row>
    <row r="25" spans="1:19" s="23" customFormat="1" ht="27" customHeight="1" x14ac:dyDescent="0.2">
      <c r="A25" s="28" t="s">
        <v>8</v>
      </c>
      <c r="B25" s="35"/>
      <c r="C25" s="31">
        <f>SUM(C26:C28)</f>
        <v>2.1399999999999997</v>
      </c>
      <c r="D25" s="69">
        <f>SUM(D26:D28)</f>
        <v>11240.135999999999</v>
      </c>
      <c r="E25" s="69">
        <f t="shared" ref="E25:G25" si="15">SUM(E26:E28)</f>
        <v>12501.023999999999</v>
      </c>
      <c r="F25" s="69">
        <f t="shared" si="15"/>
        <v>15102.407999999999</v>
      </c>
      <c r="G25" s="69">
        <f t="shared" si="15"/>
        <v>14095.751999999997</v>
      </c>
      <c r="H25" s="69">
        <f t="shared" ref="H25" si="16">SUM(H26:H28)</f>
        <v>15133.223999999997</v>
      </c>
      <c r="I25" s="31">
        <f>SUM(I26:I28)</f>
        <v>2.1399999999999997</v>
      </c>
      <c r="J25" s="69">
        <f>SUM(J26:J28)</f>
        <v>9111.2639999999992</v>
      </c>
      <c r="K25" s="28" t="s">
        <v>8</v>
      </c>
      <c r="L25" s="36"/>
      <c r="M25" s="31">
        <f>SUM(M26:M28)</f>
        <v>4.93</v>
      </c>
      <c r="N25" s="69">
        <f t="shared" ref="N25" si="17">SUM(N26:N28)</f>
        <v>30556.14</v>
      </c>
      <c r="O25" s="73"/>
      <c r="P25" s="73"/>
      <c r="Q25" s="2"/>
    </row>
    <row r="26" spans="1:19" s="23" customFormat="1" ht="36" customHeight="1" x14ac:dyDescent="0.2">
      <c r="A26" s="27" t="s">
        <v>61</v>
      </c>
      <c r="B26" s="35" t="s">
        <v>3</v>
      </c>
      <c r="C26" s="36">
        <v>1.1299999999999999</v>
      </c>
      <c r="D26" s="22">
        <f t="shared" ref="D26:H26" si="18">$C$26*12*D38</f>
        <v>5935.2119999999995</v>
      </c>
      <c r="E26" s="22">
        <f t="shared" si="18"/>
        <v>6601.0079999999998</v>
      </c>
      <c r="F26" s="22">
        <f t="shared" si="18"/>
        <v>7974.6359999999995</v>
      </c>
      <c r="G26" s="22">
        <f t="shared" si="18"/>
        <v>7443.0839999999989</v>
      </c>
      <c r="H26" s="22">
        <f t="shared" si="18"/>
        <v>7990.9079999999985</v>
      </c>
      <c r="I26" s="36">
        <v>1.1299999999999999</v>
      </c>
      <c r="J26" s="22">
        <f>$C$26*12*J38</f>
        <v>4811.0879999999997</v>
      </c>
      <c r="K26" s="27" t="s">
        <v>61</v>
      </c>
      <c r="L26" s="36" t="s">
        <v>3</v>
      </c>
      <c r="M26" s="36">
        <v>1.1100000000000001</v>
      </c>
      <c r="N26" s="22">
        <f>$M$26*12*N38</f>
        <v>6879.78</v>
      </c>
      <c r="O26" s="73"/>
      <c r="P26" s="73"/>
      <c r="Q26" s="2"/>
    </row>
    <row r="27" spans="1:19" s="23" customFormat="1" ht="71.25" customHeight="1" x14ac:dyDescent="0.2">
      <c r="A27" s="27" t="s">
        <v>62</v>
      </c>
      <c r="B27" s="35" t="s">
        <v>7</v>
      </c>
      <c r="C27" s="36">
        <v>0.16</v>
      </c>
      <c r="D27" s="22">
        <f t="shared" ref="D27:H27" si="19">$C$27*12*D38</f>
        <v>840.3839999999999</v>
      </c>
      <c r="E27" s="22">
        <f t="shared" si="19"/>
        <v>934.65599999999995</v>
      </c>
      <c r="F27" s="22">
        <f t="shared" si="19"/>
        <v>1129.152</v>
      </c>
      <c r="G27" s="22">
        <f t="shared" si="19"/>
        <v>1053.8879999999999</v>
      </c>
      <c r="H27" s="22">
        <f t="shared" si="19"/>
        <v>1131.4559999999999</v>
      </c>
      <c r="I27" s="36">
        <v>0.16</v>
      </c>
      <c r="J27" s="22">
        <f>$C$27*12*J38</f>
        <v>681.21600000000001</v>
      </c>
      <c r="K27" s="27" t="s">
        <v>62</v>
      </c>
      <c r="L27" s="35" t="s">
        <v>7</v>
      </c>
      <c r="M27" s="36">
        <v>0.13</v>
      </c>
      <c r="N27" s="22">
        <f>$M$27*12*N38</f>
        <v>805.74</v>
      </c>
      <c r="O27" s="73"/>
      <c r="P27" s="73"/>
      <c r="Q27" s="2"/>
    </row>
    <row r="28" spans="1:19" s="23" customFormat="1" ht="112.5" customHeight="1" x14ac:dyDescent="0.2">
      <c r="A28" s="27" t="s">
        <v>63</v>
      </c>
      <c r="B28" s="35" t="s">
        <v>6</v>
      </c>
      <c r="C28" s="36">
        <v>0.85</v>
      </c>
      <c r="D28" s="22">
        <f t="shared" ref="D28:H28" si="20">$C$28*12*D38</f>
        <v>4464.54</v>
      </c>
      <c r="E28" s="22">
        <f t="shared" si="20"/>
        <v>4965.3599999999997</v>
      </c>
      <c r="F28" s="22">
        <f t="shared" si="20"/>
        <v>5998.62</v>
      </c>
      <c r="G28" s="22">
        <f t="shared" si="20"/>
        <v>5598.78</v>
      </c>
      <c r="H28" s="22">
        <f t="shared" si="20"/>
        <v>6010.8599999999988</v>
      </c>
      <c r="I28" s="36">
        <v>0.85</v>
      </c>
      <c r="J28" s="22">
        <f>$C$28*12*J38</f>
        <v>3618.96</v>
      </c>
      <c r="K28" s="27" t="s">
        <v>69</v>
      </c>
      <c r="L28" s="36" t="s">
        <v>6</v>
      </c>
      <c r="M28" s="36">
        <v>3.69</v>
      </c>
      <c r="N28" s="22">
        <f>$M$28*12*N38</f>
        <v>22870.62</v>
      </c>
      <c r="O28" s="62"/>
      <c r="P28" s="62"/>
      <c r="Q28" s="2"/>
    </row>
    <row r="29" spans="1:19" s="23" customFormat="1" ht="24.75" customHeight="1" x14ac:dyDescent="0.2">
      <c r="A29" s="28" t="s">
        <v>5</v>
      </c>
      <c r="B29" s="35"/>
      <c r="C29" s="74">
        <f>SUM(C30:C34)</f>
        <v>10.93</v>
      </c>
      <c r="D29" s="76">
        <f>SUM(D30:D34)</f>
        <v>57408.731999999996</v>
      </c>
      <c r="E29" s="76">
        <f t="shared" ref="E29:G29" si="21">SUM(E30:E34)</f>
        <v>63848.688000000002</v>
      </c>
      <c r="F29" s="76">
        <f t="shared" si="21"/>
        <v>77135.195999999996</v>
      </c>
      <c r="G29" s="76">
        <f t="shared" si="21"/>
        <v>71993.723999999987</v>
      </c>
      <c r="H29" s="76">
        <f t="shared" ref="H29" si="22">SUM(H30:H34)</f>
        <v>77292.587999999989</v>
      </c>
      <c r="I29" s="74">
        <f>SUM(I30:I34)</f>
        <v>10.93</v>
      </c>
      <c r="J29" s="76">
        <f>SUM(J30:J34)</f>
        <v>46535.567999999999</v>
      </c>
      <c r="K29" s="77" t="s">
        <v>5</v>
      </c>
      <c r="L29" s="36"/>
      <c r="M29" s="74">
        <f>SUM(M30:M34)</f>
        <v>6.4999999999999991</v>
      </c>
      <c r="N29" s="75">
        <f t="shared" ref="N29" si="23">SUM(N30:N34)</f>
        <v>40287.000000000007</v>
      </c>
      <c r="O29" s="78"/>
      <c r="P29" s="78"/>
      <c r="Q29" s="2"/>
    </row>
    <row r="30" spans="1:19" s="23" customFormat="1" ht="165" customHeight="1" x14ac:dyDescent="0.2">
      <c r="A30" s="27" t="s">
        <v>64</v>
      </c>
      <c r="B30" s="35" t="s">
        <v>23</v>
      </c>
      <c r="C30" s="36">
        <v>6.6</v>
      </c>
      <c r="D30" s="22">
        <f t="shared" ref="D30:H30" si="24">$C$30*12*D38</f>
        <v>34665.839999999997</v>
      </c>
      <c r="E30" s="22">
        <f t="shared" si="24"/>
        <v>38554.559999999998</v>
      </c>
      <c r="F30" s="22">
        <f t="shared" si="24"/>
        <v>46577.52</v>
      </c>
      <c r="G30" s="22">
        <f t="shared" si="24"/>
        <v>43472.87999999999</v>
      </c>
      <c r="H30" s="22">
        <f t="shared" si="24"/>
        <v>46672.55999999999</v>
      </c>
      <c r="I30" s="36">
        <v>6.6</v>
      </c>
      <c r="J30" s="22">
        <f>$C$30*12*J38</f>
        <v>28100.159999999996</v>
      </c>
      <c r="K30" s="27" t="s">
        <v>70</v>
      </c>
      <c r="L30" s="35" t="s">
        <v>51</v>
      </c>
      <c r="M30" s="36">
        <f>2.52</f>
        <v>2.52</v>
      </c>
      <c r="N30" s="22">
        <f>$M$30*12*N38</f>
        <v>15618.960000000001</v>
      </c>
      <c r="O30" s="62"/>
      <c r="P30" s="62"/>
      <c r="Q30" s="2"/>
    </row>
    <row r="31" spans="1:19" s="23" customFormat="1" ht="63.75" customHeight="1" x14ac:dyDescent="0.2">
      <c r="A31" s="27" t="s">
        <v>65</v>
      </c>
      <c r="B31" s="35" t="s">
        <v>4</v>
      </c>
      <c r="C31" s="36">
        <v>1.37</v>
      </c>
      <c r="D31" s="22">
        <f t="shared" ref="D31:H31" si="25">$C$31*12*D38</f>
        <v>7195.7880000000005</v>
      </c>
      <c r="E31" s="22">
        <f t="shared" si="25"/>
        <v>8002.9920000000011</v>
      </c>
      <c r="F31" s="22">
        <f t="shared" si="25"/>
        <v>9668.3640000000014</v>
      </c>
      <c r="G31" s="22">
        <f t="shared" si="25"/>
        <v>9023.9160000000011</v>
      </c>
      <c r="H31" s="22">
        <f t="shared" si="25"/>
        <v>9688.0920000000006</v>
      </c>
      <c r="I31" s="36">
        <v>1.37</v>
      </c>
      <c r="J31" s="22">
        <f>$C$31*12*J38</f>
        <v>5832.9120000000003</v>
      </c>
      <c r="K31" s="66" t="s">
        <v>65</v>
      </c>
      <c r="L31" s="35" t="s">
        <v>52</v>
      </c>
      <c r="M31" s="36">
        <v>1.34</v>
      </c>
      <c r="N31" s="22">
        <f>$M$31*12*N38</f>
        <v>8305.3200000000015</v>
      </c>
      <c r="O31" s="62"/>
      <c r="P31" s="62"/>
      <c r="Q31" s="2"/>
    </row>
    <row r="32" spans="1:19" s="23" customFormat="1" ht="78.75" customHeight="1" x14ac:dyDescent="0.2">
      <c r="A32" s="27" t="s">
        <v>66</v>
      </c>
      <c r="B32" s="35" t="s">
        <v>24</v>
      </c>
      <c r="C32" s="36">
        <v>1.69</v>
      </c>
      <c r="D32" s="22">
        <f t="shared" ref="D32:H32" si="26">$C$32*12*D38</f>
        <v>8876.5560000000005</v>
      </c>
      <c r="E32" s="22">
        <f t="shared" si="26"/>
        <v>9872.3040000000001</v>
      </c>
      <c r="F32" s="22">
        <f t="shared" si="26"/>
        <v>11926.668000000001</v>
      </c>
      <c r="G32" s="22">
        <f t="shared" si="26"/>
        <v>11131.692000000001</v>
      </c>
      <c r="H32" s="22">
        <f t="shared" si="26"/>
        <v>11951.003999999999</v>
      </c>
      <c r="I32" s="36">
        <v>1.69</v>
      </c>
      <c r="J32" s="22">
        <f>$C$32*12*J38</f>
        <v>7195.344000000001</v>
      </c>
      <c r="K32" s="66" t="s">
        <v>66</v>
      </c>
      <c r="L32" s="35" t="s">
        <v>24</v>
      </c>
      <c r="M32" s="36">
        <v>1.23</v>
      </c>
      <c r="N32" s="22">
        <f>$M$32*12*N38</f>
        <v>7623.54</v>
      </c>
      <c r="O32" s="62"/>
      <c r="P32" s="62"/>
      <c r="Q32" s="54"/>
      <c r="R32" s="79"/>
      <c r="S32" s="79"/>
    </row>
    <row r="33" spans="1:21" s="23" customFormat="1" ht="33" customHeight="1" x14ac:dyDescent="0.2">
      <c r="A33" s="27" t="s">
        <v>67</v>
      </c>
      <c r="B33" s="35" t="s">
        <v>3</v>
      </c>
      <c r="C33" s="36">
        <v>0.94</v>
      </c>
      <c r="D33" s="22">
        <f t="shared" ref="D33:H33" si="27">$C$33*12*D38</f>
        <v>4937.2559999999994</v>
      </c>
      <c r="E33" s="22">
        <f t="shared" si="27"/>
        <v>5491.1040000000003</v>
      </c>
      <c r="F33" s="22">
        <f t="shared" si="27"/>
        <v>6633.768</v>
      </c>
      <c r="G33" s="22">
        <f t="shared" si="27"/>
        <v>6191.5919999999996</v>
      </c>
      <c r="H33" s="22">
        <f t="shared" si="27"/>
        <v>6647.3039999999992</v>
      </c>
      <c r="I33" s="36">
        <v>0.94</v>
      </c>
      <c r="J33" s="22">
        <f>$C$33*12*J38</f>
        <v>4002.1439999999998</v>
      </c>
      <c r="K33" s="66" t="s">
        <v>67</v>
      </c>
      <c r="L33" s="36" t="s">
        <v>3</v>
      </c>
      <c r="M33" s="36">
        <v>1.02</v>
      </c>
      <c r="N33" s="22">
        <f>$M$33*12*N38</f>
        <v>6321.96</v>
      </c>
      <c r="O33" s="62"/>
      <c r="P33" s="62"/>
      <c r="Q33" s="54"/>
      <c r="R33" s="79"/>
      <c r="S33" s="79"/>
      <c r="T33" s="79"/>
    </row>
    <row r="34" spans="1:21" s="23" customFormat="1" x14ac:dyDescent="0.2">
      <c r="A34" s="27" t="s">
        <v>68</v>
      </c>
      <c r="B34" s="35" t="s">
        <v>6</v>
      </c>
      <c r="C34" s="36">
        <v>0.33</v>
      </c>
      <c r="D34" s="22">
        <f t="shared" ref="D34:H34" si="28">$C$34*12*D38</f>
        <v>1733.2919999999999</v>
      </c>
      <c r="E34" s="22">
        <f t="shared" si="28"/>
        <v>1927.7280000000001</v>
      </c>
      <c r="F34" s="22">
        <f t="shared" si="28"/>
        <v>2328.8760000000002</v>
      </c>
      <c r="G34" s="22">
        <f t="shared" si="28"/>
        <v>2173.6439999999998</v>
      </c>
      <c r="H34" s="22">
        <f t="shared" si="28"/>
        <v>2333.6279999999997</v>
      </c>
      <c r="I34" s="36">
        <v>0.33</v>
      </c>
      <c r="J34" s="22">
        <f>$C$34*12*J38</f>
        <v>1405.008</v>
      </c>
      <c r="K34" s="66" t="s">
        <v>68</v>
      </c>
      <c r="L34" s="36" t="s">
        <v>6</v>
      </c>
      <c r="M34" s="36">
        <v>0.39</v>
      </c>
      <c r="N34" s="22">
        <f>$M$34*12*N38</f>
        <v>2417.2199999999998</v>
      </c>
      <c r="O34" s="91"/>
      <c r="P34" s="91"/>
      <c r="Q34" s="54"/>
      <c r="R34" s="79"/>
      <c r="S34" s="79"/>
      <c r="T34" s="79"/>
      <c r="U34" s="88"/>
    </row>
    <row r="35" spans="1:21" s="79" customFormat="1" x14ac:dyDescent="0.2">
      <c r="A35" s="37" t="s">
        <v>36</v>
      </c>
      <c r="B35" s="64" t="s">
        <v>41</v>
      </c>
      <c r="C35" s="74">
        <f>2.78+0.15</f>
        <v>2.9299999999999997</v>
      </c>
      <c r="D35" s="80">
        <f t="shared" ref="D35:G35" si="29">$C$35*12*D38</f>
        <v>15389.531999999997</v>
      </c>
      <c r="E35" s="80">
        <f t="shared" si="29"/>
        <v>17115.887999999999</v>
      </c>
      <c r="F35" s="80">
        <f t="shared" si="29"/>
        <v>20677.595999999998</v>
      </c>
      <c r="G35" s="80">
        <f t="shared" si="29"/>
        <v>19299.323999999997</v>
      </c>
      <c r="H35" s="80">
        <f t="shared" ref="H35" si="30">$C$35*12*H38</f>
        <v>20719.787999999997</v>
      </c>
      <c r="I35" s="74">
        <f>2.78+0.15+0.76</f>
        <v>3.6899999999999995</v>
      </c>
      <c r="J35" s="80">
        <f>I35*12*J38</f>
        <v>15710.543999999998</v>
      </c>
      <c r="K35" s="81" t="s">
        <v>36</v>
      </c>
      <c r="L35" s="65" t="s">
        <v>41</v>
      </c>
      <c r="M35" s="74">
        <f>2.52+0.15</f>
        <v>2.67</v>
      </c>
      <c r="N35" s="80">
        <f>$M$35*12*N38</f>
        <v>16548.66</v>
      </c>
      <c r="O35" s="100"/>
      <c r="P35" s="100"/>
      <c r="Q35" s="101"/>
      <c r="R35" s="101"/>
      <c r="S35" s="101"/>
      <c r="U35" s="88"/>
    </row>
    <row r="36" spans="1:21" s="23" customFormat="1" x14ac:dyDescent="0.2">
      <c r="A36" s="37" t="s">
        <v>37</v>
      </c>
      <c r="B36" s="35" t="s">
        <v>41</v>
      </c>
      <c r="C36" s="74">
        <v>0.65</v>
      </c>
      <c r="D36" s="80">
        <f t="shared" ref="D36:G36" si="31">$C$36*12*D38</f>
        <v>3414.0600000000004</v>
      </c>
      <c r="E36" s="80">
        <f t="shared" si="31"/>
        <v>3797.0400000000004</v>
      </c>
      <c r="F36" s="80">
        <f t="shared" si="31"/>
        <v>4587.18</v>
      </c>
      <c r="G36" s="80">
        <f t="shared" si="31"/>
        <v>4281.42</v>
      </c>
      <c r="H36" s="80">
        <f t="shared" ref="H36" si="32">$C$36*12*H38</f>
        <v>4596.54</v>
      </c>
      <c r="I36" s="74">
        <v>0.65</v>
      </c>
      <c r="J36" s="80">
        <f>$C$36*12*J38</f>
        <v>2767.4400000000005</v>
      </c>
      <c r="K36" s="81" t="s">
        <v>53</v>
      </c>
      <c r="L36" s="36" t="s">
        <v>41</v>
      </c>
      <c r="M36" s="74">
        <v>0.65</v>
      </c>
      <c r="N36" s="82">
        <v>0</v>
      </c>
      <c r="O36" s="101"/>
      <c r="P36" s="101"/>
      <c r="Q36" s="101"/>
      <c r="R36" s="102"/>
      <c r="S36" s="101"/>
      <c r="T36" s="79"/>
      <c r="U36" s="88"/>
    </row>
    <row r="37" spans="1:21" s="84" customFormat="1" x14ac:dyDescent="0.2">
      <c r="A37" s="32" t="s">
        <v>2</v>
      </c>
      <c r="B37" s="38"/>
      <c r="C37" s="63"/>
      <c r="D37" s="11">
        <f>D35+D29+D25+D14+D9+D36</f>
        <v>116865.9</v>
      </c>
      <c r="E37" s="11">
        <f t="shared" ref="E37:H37" si="33">E35+E29+E25+E14+E9+E36</f>
        <v>129975.6</v>
      </c>
      <c r="F37" s="11">
        <f t="shared" si="33"/>
        <v>157022.69999999998</v>
      </c>
      <c r="G37" s="11">
        <f t="shared" si="33"/>
        <v>146556.29999999999</v>
      </c>
      <c r="H37" s="11">
        <f t="shared" si="33"/>
        <v>157343.1</v>
      </c>
      <c r="I37" s="63"/>
      <c r="J37" s="11">
        <f>J35+J29+J25+J14+J9+J36</f>
        <v>117892.944</v>
      </c>
      <c r="K37" s="83" t="s">
        <v>2</v>
      </c>
      <c r="L37" s="63"/>
      <c r="M37" s="63"/>
      <c r="N37" s="11">
        <f>N35+N29+N25+N14+N9+N36</f>
        <v>123030.3</v>
      </c>
      <c r="O37" s="103">
        <f>N37+J37+H37+G37+F37+E37+D37</f>
        <v>948686.84400000004</v>
      </c>
      <c r="P37" s="104">
        <f>O37/12</f>
        <v>79057.237000000008</v>
      </c>
      <c r="Q37" s="103">
        <f>P37*5/100</f>
        <v>3952.8618500000007</v>
      </c>
      <c r="R37" s="105">
        <f>O37*3</f>
        <v>2846060.5320000001</v>
      </c>
      <c r="S37" s="106"/>
      <c r="T37" s="92"/>
      <c r="U37" s="89"/>
    </row>
    <row r="38" spans="1:21" s="2" customFormat="1" ht="15.75" customHeight="1" x14ac:dyDescent="0.2">
      <c r="A38" s="32" t="s">
        <v>1</v>
      </c>
      <c r="B38" s="38"/>
      <c r="C38" s="31"/>
      <c r="D38" s="51">
        <v>437.7</v>
      </c>
      <c r="E38" s="51">
        <v>486.8</v>
      </c>
      <c r="F38" s="51">
        <v>588.1</v>
      </c>
      <c r="G38" s="51">
        <v>548.9</v>
      </c>
      <c r="H38" s="51">
        <v>589.29999999999995</v>
      </c>
      <c r="I38" s="31"/>
      <c r="J38" s="51">
        <v>354.8</v>
      </c>
      <c r="K38" s="83" t="s">
        <v>1</v>
      </c>
      <c r="L38" s="63"/>
      <c r="M38" s="31"/>
      <c r="N38" s="21">
        <v>516.5</v>
      </c>
      <c r="O38" s="103">
        <f>N38+J38+H38+G38+F38+E38+D38</f>
        <v>3522.1</v>
      </c>
      <c r="P38" s="104"/>
      <c r="Q38" s="107">
        <f>O38*70*80/100</f>
        <v>197237.6</v>
      </c>
      <c r="R38" s="103"/>
      <c r="S38" s="108"/>
      <c r="T38" s="54"/>
      <c r="U38" s="87"/>
    </row>
    <row r="39" spans="1:21" s="2" customFormat="1" ht="25.5" customHeight="1" x14ac:dyDescent="0.2">
      <c r="A39" s="32" t="s">
        <v>42</v>
      </c>
      <c r="B39" s="39"/>
      <c r="C39" s="31"/>
      <c r="D39" s="12">
        <f>D37 /12/D38</f>
        <v>22.249999999999996</v>
      </c>
      <c r="E39" s="12">
        <f t="shared" ref="E39:G39" si="34">E37 /12/E38</f>
        <v>22.25</v>
      </c>
      <c r="F39" s="12">
        <f t="shared" si="34"/>
        <v>22.249999999999996</v>
      </c>
      <c r="G39" s="12">
        <f t="shared" si="34"/>
        <v>22.25</v>
      </c>
      <c r="H39" s="12">
        <f t="shared" ref="H39" si="35">H37 /12/H38</f>
        <v>22.250000000000004</v>
      </c>
      <c r="I39" s="31"/>
      <c r="J39" s="12">
        <f>J37 /12/J38</f>
        <v>27.69</v>
      </c>
      <c r="K39" s="32" t="s">
        <v>54</v>
      </c>
      <c r="L39" s="31"/>
      <c r="M39" s="31"/>
      <c r="N39" s="12">
        <f t="shared" ref="N39" si="36">N37/12/N38</f>
        <v>19.849999999999998</v>
      </c>
      <c r="O39" s="109"/>
      <c r="P39" s="109"/>
      <c r="Q39" s="103"/>
      <c r="R39" s="103"/>
      <c r="S39" s="108"/>
      <c r="T39" s="54"/>
      <c r="U39" s="87"/>
    </row>
    <row r="40" spans="1:21" s="2" customFormat="1" ht="15.75" customHeight="1" x14ac:dyDescent="0.2">
      <c r="A40" s="14"/>
      <c r="B40" s="17"/>
      <c r="C40" s="17"/>
      <c r="D40" s="15"/>
      <c r="E40" s="85"/>
      <c r="F40" s="85"/>
      <c r="G40" s="85"/>
      <c r="H40" s="85"/>
      <c r="I40" s="17"/>
      <c r="J40" s="85"/>
      <c r="K40" s="17"/>
      <c r="L40" s="17"/>
      <c r="M40" s="17"/>
      <c r="N40" s="85"/>
      <c r="O40" s="108"/>
      <c r="P40" s="108"/>
      <c r="Q40" s="108"/>
      <c r="R40" s="108"/>
      <c r="S40" s="108"/>
      <c r="T40" s="54"/>
      <c r="U40" s="87"/>
    </row>
    <row r="41" spans="1:21" s="2" customFormat="1" ht="25.5" customHeight="1" x14ac:dyDescent="0.2">
      <c r="A41" s="14"/>
      <c r="B41" s="17"/>
      <c r="C41" s="17"/>
      <c r="D41" s="15"/>
      <c r="E41" s="85"/>
      <c r="F41" s="85"/>
      <c r="G41" s="85"/>
      <c r="H41" s="85"/>
      <c r="I41" s="17"/>
      <c r="J41" s="85"/>
      <c r="K41" s="17"/>
      <c r="L41" s="17"/>
      <c r="M41" s="17"/>
      <c r="N41" s="85"/>
      <c r="O41" s="108"/>
      <c r="P41" s="108"/>
      <c r="Q41" s="108"/>
      <c r="R41" s="108"/>
      <c r="S41" s="108"/>
      <c r="T41" s="54"/>
      <c r="U41" s="87"/>
    </row>
    <row r="42" spans="1:21" s="23" customFormat="1" ht="12.75" customHeight="1" x14ac:dyDescent="0.2">
      <c r="A42" s="86"/>
      <c r="B42" s="25"/>
      <c r="C42" s="25"/>
      <c r="D42" s="85"/>
      <c r="E42" s="85"/>
      <c r="F42" s="85"/>
      <c r="G42" s="85"/>
      <c r="H42" s="85"/>
      <c r="I42" s="25"/>
      <c r="J42" s="85"/>
      <c r="K42" s="25"/>
      <c r="L42" s="25"/>
      <c r="M42" s="25"/>
      <c r="N42" s="85"/>
      <c r="O42" s="79"/>
      <c r="P42" s="79"/>
      <c r="Q42" s="54"/>
      <c r="R42" s="79"/>
      <c r="S42" s="79"/>
      <c r="T42" s="79"/>
      <c r="U42" s="88"/>
    </row>
    <row r="43" spans="1:21" s="23" customFormat="1" ht="12.75" hidden="1" customHeight="1" x14ac:dyDescent="0.2">
      <c r="A43" s="86"/>
      <c r="B43" s="25"/>
      <c r="C43" s="25"/>
      <c r="D43" s="85"/>
      <c r="E43" s="85"/>
      <c r="F43" s="85"/>
      <c r="G43" s="85"/>
      <c r="H43" s="85"/>
      <c r="I43" s="25"/>
      <c r="J43" s="85"/>
      <c r="K43" s="25"/>
      <c r="L43" s="25"/>
      <c r="M43" s="25"/>
      <c r="N43" s="85"/>
      <c r="O43" s="79"/>
      <c r="P43" s="79"/>
      <c r="Q43" s="54"/>
      <c r="R43" s="79"/>
      <c r="S43" s="79"/>
      <c r="T43" s="79"/>
      <c r="U43" s="88"/>
    </row>
    <row r="44" spans="1:21" s="23" customFormat="1" x14ac:dyDescent="0.2">
      <c r="A44" s="86"/>
      <c r="B44" s="25"/>
      <c r="C44" s="25"/>
      <c r="D44" s="85"/>
      <c r="E44" s="85"/>
      <c r="F44" s="85"/>
      <c r="G44" s="85"/>
      <c r="H44" s="85"/>
      <c r="I44" s="25"/>
      <c r="J44" s="85"/>
      <c r="K44" s="25"/>
      <c r="L44" s="25"/>
      <c r="M44" s="25"/>
      <c r="N44" s="85"/>
      <c r="O44" s="79"/>
      <c r="P44" s="79"/>
      <c r="Q44" s="54"/>
      <c r="R44" s="79"/>
      <c r="S44" s="79"/>
      <c r="T44" s="79"/>
      <c r="U44" s="88"/>
    </row>
    <row r="45" spans="1:21" s="23" customFormat="1" x14ac:dyDescent="0.2">
      <c r="A45" s="86"/>
      <c r="B45" s="25"/>
      <c r="C45" s="25"/>
      <c r="D45" s="85"/>
      <c r="E45" s="85"/>
      <c r="F45" s="85"/>
      <c r="G45" s="85"/>
      <c r="H45" s="85"/>
      <c r="I45" s="25"/>
      <c r="J45" s="85"/>
      <c r="K45" s="25"/>
      <c r="L45" s="25"/>
      <c r="M45" s="25"/>
      <c r="N45" s="85"/>
      <c r="O45" s="88"/>
      <c r="P45" s="88"/>
      <c r="Q45" s="87"/>
      <c r="R45" s="88"/>
      <c r="S45" s="88"/>
      <c r="T45" s="88"/>
      <c r="U45" s="88"/>
    </row>
    <row r="46" spans="1:21" s="1" customFormat="1" x14ac:dyDescent="0.2">
      <c r="A46" s="6" t="s">
        <v>0</v>
      </c>
      <c r="B46" s="16"/>
      <c r="C46" s="16"/>
      <c r="D46" s="7"/>
      <c r="E46" s="7"/>
      <c r="F46" s="7"/>
      <c r="G46" s="7"/>
      <c r="H46" s="7"/>
      <c r="I46" s="16"/>
      <c r="J46" s="7"/>
      <c r="K46" s="25"/>
      <c r="L46" s="16"/>
      <c r="M46" s="16"/>
      <c r="N46" s="7"/>
      <c r="Q46" s="52"/>
    </row>
    <row r="47" spans="1:21" s="1" customFormat="1" x14ac:dyDescent="0.2">
      <c r="A47" s="6"/>
      <c r="B47" s="16"/>
      <c r="C47" s="16"/>
      <c r="D47" s="7"/>
      <c r="E47" s="7"/>
      <c r="F47" s="7"/>
      <c r="G47" s="7"/>
      <c r="H47" s="7"/>
      <c r="I47" s="16"/>
      <c r="J47" s="7"/>
      <c r="K47" s="25"/>
      <c r="L47" s="16"/>
      <c r="M47" s="16"/>
      <c r="N47" s="7"/>
      <c r="Q47" s="52"/>
    </row>
  </sheetData>
  <mergeCells count="5">
    <mergeCell ref="A6:A8"/>
    <mergeCell ref="B7:B8"/>
    <mergeCell ref="C7:C8"/>
    <mergeCell ref="M7:M8"/>
    <mergeCell ref="I7:I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лот1</vt:lpstr>
      <vt:lpstr>Лист1</vt:lpstr>
      <vt:lpstr>лот1!Заголовки_для_печати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2017-12-27T13:17:01Z</dcterms:modified>
</cp:coreProperties>
</file>